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<sst xmlns="http://schemas.openxmlformats.org/spreadsheetml/2006/main" count="439" uniqueCount="235">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</sst>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topLeftCell="A13" zoomScaleNormal="100" zoomScaleSheetLayoutView="100" workbookViewId="0">
      <selection activeCell="B24" sqref="B24"/>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27" activePane="bottomLeft" state="frozen"/>
      <selection pane="bottomLeft" activeCell="N35" sqref="N35"/>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11" t="s">
        <v>12</v>
      </c>
      <c r="C17" s="312"/>
      <c r="D17" s="321" t="s">
        <v>11</v>
      </c>
      <c r="E17" s="322"/>
      <c r="F17" s="321" t="s">
        <v>10</v>
      </c>
      <c r="G17" s="322"/>
      <c r="H17" s="321" t="s">
        <v>9</v>
      </c>
      <c r="I17" s="322"/>
      <c r="J17" s="321" t="s">
        <v>232</v>
      </c>
      <c r="K17" s="322"/>
      <c r="M17" s="2"/>
      <c r="P17" s="19"/>
      <c r="Q17" s="19"/>
    </row>
    <row r="18" spans="2:18" ht="19.5" customHeight="1">
      <c r="B18" s="301">
        <f>'1'!C23</f>
        <v>9510000</v>
      </c>
      <c r="C18" s="302"/>
      <c r="D18" s="301">
        <f>'1'!C22</f>
        <v>11230000</v>
      </c>
      <c r="E18" s="302"/>
      <c r="F18" s="301">
        <f>'1'!C21</f>
        <v>9930000</v>
      </c>
      <c r="G18" s="302"/>
      <c r="H18" s="301">
        <f>'1'!C20</f>
        <v>10120000</v>
      </c>
      <c r="I18" s="302"/>
      <c r="J18" s="301">
        <f>'1'!C19</f>
        <v>10580000</v>
      </c>
      <c r="K18" s="302"/>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1">
        <f>'2'!J20</f>
        <v>11937012</v>
      </c>
      <c r="C21" s="302"/>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7" t="str">
        <f>IF('1'!J24=5,IF(C28&gt;H28,"保険期間の収入見込の方が小さい",IF(C28&lt;H28,"保険期間の収入見込の方が大きい","保険期間の収入見込が過去の平均収入と等しい")),"")</f>
        <v>保険期間の収入見込の方が大きい</v>
      </c>
      <c r="L27" s="327"/>
      <c r="M27" s="327"/>
      <c r="N27" s="327"/>
      <c r="O27" s="326" t="s">
        <v>213</v>
      </c>
      <c r="P27" s="323" t="str">
        <f>IF('1'!J24=5,IF(C28&gt;H28,"×",IF(C28&lt;H28,"○","×")),"")</f>
        <v>○</v>
      </c>
      <c r="R27" s="150"/>
    </row>
    <row r="28" spans="2:18" ht="30" customHeight="1" thickBot="1">
      <c r="B28" s="150"/>
      <c r="C28" s="298">
        <f>IF('1'!M24=5,AVERAGE('1'!N19:N23),"")</f>
        <v>10274000</v>
      </c>
      <c r="D28" s="299"/>
      <c r="E28" s="230" t="s">
        <v>202</v>
      </c>
      <c r="F28" s="202" t="str">
        <f>IF(C28&gt;H28,"&gt;",IF(C28&lt;H28,"&lt;","="))</f>
        <v>&lt;</v>
      </c>
      <c r="G28" s="231"/>
      <c r="H28" s="298">
        <f>IF('1'!J24=5,B21,"")</f>
        <v>11937012</v>
      </c>
      <c r="I28" s="299"/>
      <c r="J28" s="223" t="s">
        <v>202</v>
      </c>
      <c r="K28" s="327"/>
      <c r="L28" s="327"/>
      <c r="M28" s="327"/>
      <c r="N28" s="327"/>
      <c r="O28" s="326"/>
      <c r="P28" s="323"/>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1" t="s">
        <v>12</v>
      </c>
      <c r="C34" s="312"/>
      <c r="D34" s="321" t="s">
        <v>11</v>
      </c>
      <c r="E34" s="322"/>
      <c r="F34" s="321" t="s">
        <v>10</v>
      </c>
      <c r="G34" s="322"/>
      <c r="H34" s="321" t="s">
        <v>9</v>
      </c>
      <c r="I34" s="322"/>
      <c r="J34" s="321" t="s">
        <v>232</v>
      </c>
      <c r="K34" s="322"/>
      <c r="O34" s="158"/>
      <c r="P34" s="19"/>
      <c r="Q34" s="19"/>
    </row>
    <row r="35" spans="2:17" ht="19.5" customHeight="1">
      <c r="B35" s="313">
        <f>IF(COUNTIF(B18:K18,"&gt;=0")=5,B18,"")</f>
        <v>9510000</v>
      </c>
      <c r="C35" s="314"/>
      <c r="D35" s="301">
        <f>IF(COUNTIF(B18:K18,"&gt;=0")=5,D18,"")</f>
        <v>11230000</v>
      </c>
      <c r="E35" s="302"/>
      <c r="F35" s="301">
        <f>IF(COUNTIF(B18:K18,"&gt;=0")=5,F18,"")</f>
        <v>9930000</v>
      </c>
      <c r="G35" s="302"/>
      <c r="H35" s="301">
        <f>IF(COUNTIF(B18:K18,"&gt;=0")=5,H18,"")</f>
        <v>10120000</v>
      </c>
      <c r="I35" s="302"/>
      <c r="J35" s="301">
        <f>IF(COUNTIF(B18:K18,"&gt;=0")=5,J18,"")</f>
        <v>10580000</v>
      </c>
      <c r="K35" s="302"/>
      <c r="L35" s="124" t="s">
        <v>2</v>
      </c>
      <c r="O35" s="158"/>
      <c r="Q35" s="19"/>
    </row>
    <row r="36" spans="2:17" ht="24.75" customHeight="1">
      <c r="C36" s="189" t="s">
        <v>148</v>
      </c>
    </row>
    <row r="37" spans="2:17" ht="19.5" customHeight="1">
      <c r="C37" s="320">
        <f>IFERROR(IF(B35&lt;10000,D35/10000,D35/B35),"")</f>
        <v>1.1808622502628812</v>
      </c>
      <c r="D37" s="320"/>
      <c r="E37" s="320">
        <f>IFERROR(IF(D35&lt;10000,F35/10000,F35/D35),"")</f>
        <v>0.88423864648263584</v>
      </c>
      <c r="F37" s="320"/>
      <c r="G37" s="320">
        <f>IFERROR(IF(F35&lt;10000,H35/10000,H35/F35),"")</f>
        <v>1.0191339375629407</v>
      </c>
      <c r="H37" s="320"/>
      <c r="I37" s="320">
        <f>IFERROR(IF(H35&lt;10000,J35/10000,J35/H35),"")</f>
        <v>1.0454545454545454</v>
      </c>
      <c r="J37" s="320"/>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19">
        <f>IF(B40="","",1)</f>
        <v>1</v>
      </c>
      <c r="F39" s="330" t="str">
        <f>IF(B40="","",IF(B40&gt;1,"増減率の平均が1よりも大きい","増減率の平均が1よりも小さい"))</f>
        <v>増減率の平均が1よりも大きい</v>
      </c>
      <c r="G39" s="330"/>
      <c r="H39" s="330"/>
      <c r="I39" s="330"/>
      <c r="J39" s="329" t="s">
        <v>215</v>
      </c>
      <c r="K39" s="328" t="str">
        <f>IF(B40="","",IF(B40&gt;1,"○","×"))</f>
        <v>○</v>
      </c>
      <c r="L39" s="158"/>
      <c r="M39" s="158"/>
      <c r="N39" s="1"/>
      <c r="O39" s="1"/>
      <c r="P39" s="158"/>
      <c r="Q39" s="20"/>
    </row>
    <row r="40" spans="2:17" s="108" customFormat="1" ht="30" customHeight="1" thickBot="1">
      <c r="B40" s="317">
        <f>IFERROR(IF(AVERAGE(C37:J37)&gt;2,2,AVERAGE(C37:J37)),"")</f>
        <v>1.0324223449407508</v>
      </c>
      <c r="C40" s="318"/>
      <c r="D40" s="203" t="str">
        <f>IF(B40="","",IF(B40&gt;1,"&gt;","&lt;"))</f>
        <v>&gt;</v>
      </c>
      <c r="E40" s="319"/>
      <c r="F40" s="330"/>
      <c r="G40" s="330"/>
      <c r="H40" s="330"/>
      <c r="I40" s="330"/>
      <c r="J40" s="329"/>
      <c r="K40" s="328"/>
      <c r="L40" s="158"/>
      <c r="M40" s="158"/>
      <c r="N40" s="1"/>
      <c r="Q40" s="20"/>
    </row>
    <row r="41" spans="2:17" s="108" customFormat="1" ht="15.75" customHeight="1">
      <c r="B41" s="155"/>
      <c r="E41" s="157"/>
      <c r="F41" s="330"/>
      <c r="G41" s="330"/>
      <c r="H41" s="330"/>
      <c r="I41" s="330"/>
      <c r="J41" s="329"/>
      <c r="K41" s="328"/>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7">
        <f>IF(S2="◎",B40,"")</f>
        <v>1.0324223449407508</v>
      </c>
      <c r="E51" s="318"/>
      <c r="F51" s="331" t="s">
        <v>100</v>
      </c>
      <c r="G51" s="332"/>
      <c r="H51" s="333"/>
      <c r="I51" s="317">
        <f>IF(S2="◎",D51*D51*D51,"")</f>
        <v>1.1004547428196414</v>
      </c>
      <c r="J51" s="318"/>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4">
        <f>IF(S2="◎",C28,"")</f>
        <v>10274000</v>
      </c>
      <c r="E56" s="325"/>
      <c r="F56" s="230" t="s">
        <v>202</v>
      </c>
      <c r="G56" s="202" t="s">
        <v>154</v>
      </c>
      <c r="H56" s="231"/>
      <c r="I56" s="317">
        <f>IF(S2="◎",I51,"")</f>
        <v>1.1004547428196414</v>
      </c>
      <c r="J56" s="318"/>
      <c r="K56" s="232"/>
      <c r="L56" s="233" t="s">
        <v>160</v>
      </c>
      <c r="M56" s="298">
        <f>IF(S2="◎",D56*I56,"")</f>
        <v>11306072.027728995</v>
      </c>
      <c r="N56" s="299"/>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8">
        <f>IF(S2="◎",M56,"")</f>
        <v>11306072.027728995</v>
      </c>
      <c r="E64" s="299"/>
      <c r="F64" s="230" t="s">
        <v>202</v>
      </c>
      <c r="G64" s="202" t="str">
        <f>IF(D64&gt;I64,"&gt;",IF(D64&lt;I64,"&lt;","="))</f>
        <v>&lt;</v>
      </c>
      <c r="H64" s="231"/>
      <c r="I64" s="298">
        <f>IF(S2="◎",H28,"")</f>
        <v>11937012</v>
      </c>
      <c r="J64" s="299"/>
      <c r="K64" s="223" t="s">
        <v>202</v>
      </c>
      <c r="L64" s="234" t="s">
        <v>156</v>
      </c>
      <c r="M64" s="324">
        <f>IF(S2="◎",MIN(I64,D64),"")</f>
        <v>11306072.027728995</v>
      </c>
      <c r="N64" s="325"/>
      <c r="O64" s="188" t="s">
        <v>153</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4</v>
      </c>
    </row>
    <row r="7" spans="1:10" s="66" customFormat="1" ht="57" customHeight="1">
      <c r="A7" s="65"/>
      <c r="B7" s="75" t="s">
        <v>15</v>
      </c>
      <c r="C7" s="265" t="s">
        <v>30</v>
      </c>
      <c r="D7" s="265" t="s">
        <v>24</v>
      </c>
      <c r="E7" s="263" t="s">
        <v>31</v>
      </c>
      <c r="F7" s="264"/>
      <c r="G7" s="252" t="s">
        <v>34</v>
      </c>
    </row>
    <row r="8" spans="1:10" s="66" customFormat="1" ht="15.75">
      <c r="A8" s="65"/>
      <c r="B8" s="63"/>
      <c r="C8" s="266"/>
      <c r="D8" s="266"/>
      <c r="E8" s="64" t="s">
        <v>16</v>
      </c>
      <c r="F8" s="242" t="s">
        <v>17</v>
      </c>
      <c r="G8" s="253"/>
      <c r="J8" s="32" t="s">
        <v>50</v>
      </c>
    </row>
    <row r="9" spans="1:10" s="66" customFormat="1" ht="15" customHeight="1">
      <c r="A9" s="65"/>
      <c r="B9" s="254" t="s">
        <v>42</v>
      </c>
      <c r="C9" s="257" t="s">
        <v>5</v>
      </c>
      <c r="D9" s="258"/>
      <c r="E9" s="258"/>
      <c r="F9" s="258"/>
      <c r="G9" s="259"/>
      <c r="J9" s="32" t="s">
        <v>54</v>
      </c>
    </row>
    <row r="10" spans="1:10" s="66" customFormat="1" ht="15" customHeight="1">
      <c r="A10" s="65"/>
      <c r="B10" s="255"/>
      <c r="C10" s="260"/>
      <c r="D10" s="261"/>
      <c r="E10" s="261"/>
      <c r="F10" s="261"/>
      <c r="G10" s="262"/>
      <c r="J10" s="32" t="s">
        <v>51</v>
      </c>
    </row>
    <row r="11" spans="1:10" s="36" customFormat="1" ht="30" customHeight="1" thickBot="1">
      <c r="A11" s="34"/>
      <c r="B11" s="256"/>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6">
        <v>400000</v>
      </c>
      <c r="G12" s="85">
        <f>C12-D12+(E12+F12)</f>
        <v>6420000</v>
      </c>
    </row>
    <row r="13" spans="1:10" s="23" customFormat="1" ht="31.5" customHeight="1">
      <c r="A13" s="37"/>
      <c r="B13" s="86" t="s">
        <v>3</v>
      </c>
      <c r="C13" s="87">
        <v>700000</v>
      </c>
      <c r="D13" s="87"/>
      <c r="E13" s="87">
        <v>2100000</v>
      </c>
      <c r="F13" s="247"/>
      <c r="G13" s="88">
        <f>C13-D13+(E13+F13)</f>
        <v>2800000</v>
      </c>
    </row>
    <row r="14" spans="1:10" s="23" customFormat="1" ht="32.1" customHeight="1">
      <c r="A14" s="37"/>
      <c r="B14" s="86" t="s">
        <v>18</v>
      </c>
      <c r="C14" s="87">
        <v>700000</v>
      </c>
      <c r="D14" s="87"/>
      <c r="E14" s="87"/>
      <c r="F14" s="247"/>
      <c r="G14" s="88">
        <f>C14-D14+(E14+F14)</f>
        <v>700000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D16" sqref="D1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7" t="s">
        <v>25</v>
      </c>
      <c r="C7" s="274" t="s">
        <v>20</v>
      </c>
      <c r="D7" s="274" t="s">
        <v>21</v>
      </c>
      <c r="E7" s="274" t="s">
        <v>22</v>
      </c>
      <c r="F7" s="274" t="s">
        <v>23</v>
      </c>
      <c r="G7" s="269" t="s">
        <v>35</v>
      </c>
    </row>
    <row r="8" spans="1:8" s="66" customFormat="1" ht="15" customHeight="1">
      <c r="A8" s="65"/>
      <c r="B8" s="268"/>
      <c r="C8" s="275"/>
      <c r="D8" s="275"/>
      <c r="E8" s="276"/>
      <c r="F8" s="275"/>
      <c r="G8" s="270"/>
    </row>
    <row r="9" spans="1:8" s="66" customFormat="1" ht="15" customHeight="1">
      <c r="A9" s="65"/>
      <c r="B9" s="254" t="s">
        <v>26</v>
      </c>
      <c r="C9" s="271" t="s">
        <v>5</v>
      </c>
      <c r="D9" s="272"/>
      <c r="E9" s="272"/>
      <c r="F9" s="272"/>
      <c r="G9" s="273"/>
    </row>
    <row r="10" spans="1:8" s="36" customFormat="1" ht="30" customHeight="1" thickBot="1">
      <c r="A10" s="34"/>
      <c r="B10" s="256"/>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6">
        <v>300000</v>
      </c>
      <c r="G12" s="85">
        <f>C12-D12+(E12+F12)</f>
        <v>5750000</v>
      </c>
    </row>
    <row r="13" spans="1:10" s="23" customFormat="1" ht="31.5" customHeight="1">
      <c r="A13" s="37"/>
      <c r="B13" s="86" t="s">
        <v>3</v>
      </c>
      <c r="C13" s="87">
        <v>650000</v>
      </c>
      <c r="D13" s="87"/>
      <c r="E13" s="87">
        <v>2000000</v>
      </c>
      <c r="F13" s="247"/>
      <c r="G13" s="88">
        <f>C13-D13+(E13+F13)</f>
        <v>2650000</v>
      </c>
    </row>
    <row r="14" spans="1:10" s="23" customFormat="1" ht="32.1" customHeight="1">
      <c r="A14" s="37"/>
      <c r="B14" s="86" t="s">
        <v>18</v>
      </c>
      <c r="C14" s="87">
        <v>1400000</v>
      </c>
      <c r="D14" s="87"/>
      <c r="E14" s="87"/>
      <c r="F14" s="247"/>
      <c r="G14" s="88">
        <f>C14-D14+(E14+F14)</f>
        <v>1400000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6">
        <v>350000</v>
      </c>
      <c r="G12" s="85">
        <f>C12-D12+(E12+F12)</f>
        <v>6050000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2000000</v>
      </c>
      <c r="D14" s="87"/>
      <c r="E14" s="87"/>
      <c r="F14" s="247"/>
      <c r="G14" s="88">
        <f>C14-D14+(E14+F14)</f>
        <v>2000000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6">
        <v>300000</v>
      </c>
      <c r="G12" s="85">
        <f>C12-D12+(E12+F12)</f>
        <v>3800000</v>
      </c>
    </row>
    <row r="13" spans="1:10" s="23" customFormat="1" ht="31.5" customHeight="1">
      <c r="A13" s="37"/>
      <c r="B13" s="86" t="s">
        <v>3</v>
      </c>
      <c r="C13" s="87">
        <v>750000</v>
      </c>
      <c r="D13" s="87"/>
      <c r="E13" s="87">
        <v>1010000</v>
      </c>
      <c r="F13" s="247"/>
      <c r="G13" s="88">
        <f>C13-D13+(E13+F13)</f>
        <v>1760000</v>
      </c>
    </row>
    <row r="14" spans="1:10" s="23" customFormat="1" ht="32.1" customHeight="1">
      <c r="A14" s="37"/>
      <c r="B14" s="86" t="s">
        <v>18</v>
      </c>
      <c r="C14" s="87">
        <v>1720000</v>
      </c>
      <c r="D14" s="87"/>
      <c r="E14" s="87"/>
      <c r="F14" s="247"/>
      <c r="G14" s="88">
        <f>C14-D14+(E14+F14)</f>
        <v>1720000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52" activePane="bottomLeft" state="frozen"/>
      <selection pane="bottomLeft" activeCell="J6" sqref="J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opLeftCell="A7" zoomScaleNormal="100" zoomScaleSheetLayoutView="100" workbookViewId="0">
      <selection activeCell="H7" sqref="H7"/>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50" t="s">
        <v>92</v>
      </c>
      <c r="D18" s="251"/>
      <c r="E18" s="2"/>
      <c r="F18" s="67" t="s">
        <v>8</v>
      </c>
      <c r="G18" s="68" t="s">
        <v>102</v>
      </c>
      <c r="H18" s="19"/>
      <c r="I18" s="2"/>
    </row>
    <row r="19" spans="2:18" ht="30" customHeight="1" thickBot="1">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7</v>
      </c>
    </row>
    <row r="7" spans="1:10" s="33" customFormat="1" ht="57" customHeight="1">
      <c r="A7" s="32"/>
      <c r="B7" s="75" t="s">
        <v>29</v>
      </c>
      <c r="C7" s="265" t="s">
        <v>30</v>
      </c>
      <c r="D7" s="265" t="s">
        <v>24</v>
      </c>
      <c r="E7" s="263" t="s">
        <v>31</v>
      </c>
      <c r="F7" s="264"/>
      <c r="G7" s="252" t="s">
        <v>32</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53</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6">
        <v>300000</v>
      </c>
      <c r="G12" s="85">
        <f>C12-D12+(E12+F12)</f>
        <v>6200000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1200000</v>
      </c>
      <c r="D14" s="87"/>
      <c r="E14" s="87"/>
      <c r="F14" s="247"/>
      <c r="G14" s="88">
        <f>C14-D14+(E14+F14)</f>
        <v>1200000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7" t="s">
        <v>25</v>
      </c>
      <c r="C7" s="274" t="s">
        <v>20</v>
      </c>
      <c r="D7" s="274" t="s">
        <v>21</v>
      </c>
      <c r="E7" s="274" t="s">
        <v>22</v>
      </c>
      <c r="F7" s="274" t="s">
        <v>23</v>
      </c>
      <c r="G7" s="269" t="s">
        <v>33</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activeCell="F21" sqref="F21"/>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7" t="s">
        <v>127</v>
      </c>
      <c r="J3" s="278"/>
    </row>
    <row r="4" spans="1:15" ht="15.75" customHeight="1">
      <c r="B4" s="80" t="s">
        <v>47</v>
      </c>
      <c r="C4" s="7"/>
      <c r="D4" s="14"/>
      <c r="I4" s="279"/>
      <c r="J4" s="280"/>
    </row>
    <row r="5" spans="1:15" ht="15.75" customHeight="1">
      <c r="B5" s="5" t="s">
        <v>200</v>
      </c>
      <c r="C5" s="7"/>
      <c r="D5" s="14"/>
      <c r="I5" s="281">
        <v>700</v>
      </c>
      <c r="J5" s="282"/>
    </row>
    <row r="6" spans="1:15" ht="15.75" customHeight="1" thickBot="1">
      <c r="B6" s="5" t="s">
        <v>178</v>
      </c>
      <c r="C6" s="7"/>
      <c r="D6" s="14"/>
      <c r="I6" s="283"/>
      <c r="J6" s="284"/>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5" t="s">
        <v>0</v>
      </c>
      <c r="C12" s="290" t="s">
        <v>121</v>
      </c>
      <c r="D12" s="291"/>
      <c r="E12" s="292"/>
      <c r="F12" s="290" t="s">
        <v>122</v>
      </c>
      <c r="G12" s="291"/>
      <c r="H12" s="291"/>
      <c r="I12" s="291"/>
      <c r="J12" s="292"/>
      <c r="M12" s="138" t="s">
        <v>3</v>
      </c>
      <c r="N12" s="137" t="s">
        <v>72</v>
      </c>
      <c r="O12" s="140">
        <v>114.8</v>
      </c>
    </row>
    <row r="13" spans="1:15" s="10" customFormat="1" ht="19.5" customHeight="1">
      <c r="A13" s="9"/>
      <c r="B13" s="286"/>
      <c r="C13" s="295" t="s">
        <v>28</v>
      </c>
      <c r="D13" s="295" t="s">
        <v>45</v>
      </c>
      <c r="E13" s="295" t="s">
        <v>123</v>
      </c>
      <c r="F13" s="295" t="s">
        <v>43</v>
      </c>
      <c r="G13" s="295" t="s">
        <v>94</v>
      </c>
      <c r="H13" s="295" t="s">
        <v>90</v>
      </c>
      <c r="I13" s="295" t="s">
        <v>91</v>
      </c>
      <c r="J13" s="295" t="s">
        <v>44</v>
      </c>
      <c r="M13" s="138" t="s">
        <v>64</v>
      </c>
      <c r="N13" s="137" t="s">
        <v>73</v>
      </c>
      <c r="O13" s="140">
        <v>109.2</v>
      </c>
    </row>
    <row r="14" spans="1:15" s="10" customFormat="1" ht="19.5" customHeight="1">
      <c r="A14" s="9"/>
      <c r="B14" s="161"/>
      <c r="C14" s="296"/>
      <c r="D14" s="296"/>
      <c r="E14" s="296"/>
      <c r="F14" s="296"/>
      <c r="G14" s="296"/>
      <c r="H14" s="296"/>
      <c r="I14" s="296"/>
      <c r="J14" s="296"/>
      <c r="M14" s="138" t="s">
        <v>65</v>
      </c>
      <c r="N14" s="137" t="s">
        <v>74</v>
      </c>
      <c r="O14" s="140">
        <v>113.8</v>
      </c>
    </row>
    <row r="15" spans="1:15" s="10" customFormat="1" ht="19.5" customHeight="1">
      <c r="A15" s="9"/>
      <c r="B15" s="161"/>
      <c r="C15" s="296"/>
      <c r="D15" s="296"/>
      <c r="E15" s="296"/>
      <c r="F15" s="296"/>
      <c r="G15" s="296"/>
      <c r="H15" s="296"/>
      <c r="I15" s="296"/>
      <c r="J15" s="296"/>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3"/>
      <c r="C19" s="287" t="s">
        <v>27</v>
      </c>
      <c r="D19" s="288"/>
      <c r="E19" s="288"/>
      <c r="F19" s="288"/>
      <c r="G19" s="288"/>
      <c r="H19" s="288"/>
      <c r="I19" s="288"/>
      <c r="J19" s="289"/>
      <c r="M19" s="138" t="s">
        <v>70</v>
      </c>
      <c r="N19" s="137" t="s">
        <v>79</v>
      </c>
      <c r="O19" s="140">
        <v>374.2</v>
      </c>
    </row>
    <row r="20" spans="1:15" s="16" customFormat="1" ht="19.5" customHeight="1" thickBot="1">
      <c r="A20" s="15"/>
      <c r="B20" s="294"/>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sheetProtection sheet="1" objects="1" scenarios="1"/>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10274000</v>
      </c>
      <c r="D12" s="299"/>
      <c r="E12" s="154" t="s">
        <v>2</v>
      </c>
      <c r="F12" s="202" t="str">
        <f>IF(C12&gt;H12,"&gt;",IF(C12&lt;H12,"&lt;","="))</f>
        <v>&lt;</v>
      </c>
      <c r="G12" s="210"/>
      <c r="H12" s="298">
        <f>'2'!J20</f>
        <v>11937012</v>
      </c>
      <c r="I12" s="299"/>
      <c r="J12" s="154" t="s">
        <v>2</v>
      </c>
      <c r="K12" s="173" t="s">
        <v>129</v>
      </c>
      <c r="M12" s="298">
        <f>IF(C12&gt;H12,H12,IF(C12&lt;H12,C12,C12))</f>
        <v>10274000</v>
      </c>
      <c r="N12" s="299"/>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12" activePane="bottomLeft" state="frozen"/>
      <selection pane="bottomLeft" activeCell="I20" sqref="I20"/>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11" t="s">
        <v>10</v>
      </c>
      <c r="E17" s="312"/>
      <c r="F17" s="122" t="s">
        <v>9</v>
      </c>
      <c r="G17" s="311" t="s">
        <v>232</v>
      </c>
      <c r="H17" s="312"/>
      <c r="I17" s="2"/>
      <c r="J17" s="2"/>
      <c r="K17" s="2"/>
      <c r="M17" s="19"/>
    </row>
    <row r="18" spans="2:13" ht="21" customHeight="1">
      <c r="B18" s="194">
        <f>'1'!C23</f>
        <v>9510000</v>
      </c>
      <c r="C18" s="141">
        <f>'1'!C22</f>
        <v>11230000</v>
      </c>
      <c r="D18" s="313">
        <f>'1'!C21</f>
        <v>9930000</v>
      </c>
      <c r="E18" s="314"/>
      <c r="F18" s="141">
        <f>'1'!C20</f>
        <v>10120000</v>
      </c>
      <c r="G18" s="313">
        <f>'1'!C19</f>
        <v>10580000</v>
      </c>
      <c r="H18" s="314"/>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243" t="s">
        <v>12</v>
      </c>
      <c r="C20" s="139" t="s">
        <v>11</v>
      </c>
      <c r="D20" s="311" t="s">
        <v>10</v>
      </c>
      <c r="E20" s="312"/>
      <c r="F20" s="139" t="s">
        <v>9</v>
      </c>
      <c r="G20" s="311" t="s">
        <v>232</v>
      </c>
      <c r="H20" s="312"/>
      <c r="I20" s="2"/>
      <c r="J20" s="2"/>
      <c r="K20" s="2"/>
      <c r="M20" s="19"/>
    </row>
    <row r="21" spans="2:13" ht="21" customHeight="1">
      <c r="B21" s="197">
        <f>'1'!G23</f>
        <v>400</v>
      </c>
      <c r="C21" s="143">
        <f>'1'!G22</f>
        <v>550</v>
      </c>
      <c r="D21" s="315">
        <f>'1'!G21</f>
        <v>560</v>
      </c>
      <c r="E21" s="316"/>
      <c r="F21" s="143">
        <f>'1'!G20</f>
        <v>570</v>
      </c>
      <c r="G21" s="315">
        <f>'1'!G19</f>
        <v>540</v>
      </c>
      <c r="H21" s="316"/>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243" t="s">
        <v>12</v>
      </c>
      <c r="C25" s="139" t="s">
        <v>11</v>
      </c>
      <c r="D25" s="311" t="s">
        <v>10</v>
      </c>
      <c r="E25" s="312"/>
      <c r="F25" s="139" t="s">
        <v>9</v>
      </c>
      <c r="G25" s="311" t="s">
        <v>232</v>
      </c>
      <c r="H25" s="312"/>
      <c r="I25" s="2"/>
      <c r="J25" s="2"/>
      <c r="K25" s="2"/>
      <c r="M25" s="19"/>
    </row>
    <row r="26" spans="2:13" ht="21" customHeight="1">
      <c r="B26" s="149">
        <f>IFERROR(B18/B21,"")</f>
        <v>23775</v>
      </c>
      <c r="C26" s="149">
        <f>IFERROR(C18/C21,"")</f>
        <v>20418.18181818182</v>
      </c>
      <c r="D26" s="309">
        <f>IFERROR(D18/D21,"")</f>
        <v>17732.142857142859</v>
      </c>
      <c r="E26" s="310"/>
      <c r="F26" s="149">
        <f>IFERROR(F18/F21,"")</f>
        <v>17754.385964912282</v>
      </c>
      <c r="G26" s="309">
        <f>IFERROR(G18/G21,"")</f>
        <v>19592.592592592591</v>
      </c>
      <c r="H26" s="310"/>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1">
        <f>'2'!J20</f>
        <v>11937012</v>
      </c>
      <c r="C29" s="302"/>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03">
        <f>'2'!I5</f>
        <v>700</v>
      </c>
      <c r="C32" s="304"/>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05" t="str">
        <f>IF(C38&gt;F38,"保険期間の収入見込の方が小さい",IF(C38&lt;F38,"保険期間の収入見込の方が大きい","保険期間の収入見込が過去の平均収入と等しい"))</f>
        <v>保険期間の収入見込の方が大きい</v>
      </c>
      <c r="J37" s="305"/>
      <c r="K37" s="308" t="s">
        <v>213</v>
      </c>
      <c r="L37" s="306" t="str">
        <f>IF(F38&gt;C38,"○","×")</f>
        <v>○</v>
      </c>
    </row>
    <row r="38" spans="2:14" ht="30" customHeight="1" thickBot="1">
      <c r="C38" s="142">
        <f>IFERROR(SUM('1'!N19:N23)/'1'!M24,0)</f>
        <v>10274000</v>
      </c>
      <c r="D38" s="188" t="s">
        <v>202</v>
      </c>
      <c r="E38" s="221" t="str">
        <f>IF(C38&gt;F38,"&gt;",IF(C38&lt;F38,"&lt;","="))</f>
        <v>&lt;</v>
      </c>
      <c r="F38" s="142">
        <f>B29</f>
        <v>11937012</v>
      </c>
      <c r="G38" s="188" t="s">
        <v>202</v>
      </c>
      <c r="H38" s="188"/>
      <c r="I38" s="305"/>
      <c r="J38" s="305"/>
      <c r="K38" s="308"/>
      <c r="L38" s="306"/>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05" t="str">
        <f>IF(ISNUMBER(F43),IF(C43&gt;F43,"保険期間の経営面積の方が小さい",IF(C43&lt;F43,"保険期間の経営面積の方が大きい","保険期間の経営面積が過去の平均経営面積と等しい")),"")</f>
        <v>保険期間の経営面積の方が大きい</v>
      </c>
      <c r="J42" s="305"/>
      <c r="K42" s="308" t="s">
        <v>213</v>
      </c>
      <c r="L42" s="307"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05"/>
      <c r="J43" s="305"/>
      <c r="K43" s="308"/>
      <c r="L43" s="307"/>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2018-06-06T08:08:18Z</dcterms:modified>
</cp:coreProperties>
</file>